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1"/>
  </bookViews>
  <sheets>
    <sheet name="sheet1" sheetId="1" state="hidden" r:id="rId1"/>
    <sheet name="Full-2008-2Q" sheetId="2" r:id="rId2"/>
    <sheet name="A1-A2008-2Q" sheetId="3" r:id="rId3"/>
    <sheet name="BS-2008-2Q" sheetId="4" r:id="rId4"/>
    <sheet name="condcflw2008-2Q" sheetId="5" r:id="rId5"/>
    <sheet name="CondEQ2008-2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<sst xmlns="http://schemas.openxmlformats.org/spreadsheetml/2006/main" count="237" uniqueCount="189">
  <si>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</si>
  <si>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</si>
  <si>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</si>
  <si>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</si>
  <si>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</si>
  <si>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</si>
  <si>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</si>
  <si>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</si>
  <si>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</si>
  <si>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</si>
  <si>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</si>
  <si>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</si>
  <si>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</si>
  <si>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</si>
  <si>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</si>
  <si>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</si>
  <si>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</si>
  <si>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</si>
  <si>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</si>
  <si>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</si>
  <si>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</si>
  <si>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</si>
  <si>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</si>
  <si>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</si>
  <si>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</si>
  <si>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</si>
  <si>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</si>
  <si>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</si>
  <si>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</si>
  <si>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</si>
  <si>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</si>
  <si>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</si>
  <si>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</si>
  <si>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</si>
  <si>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</si>
  <si>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</si>
  <si>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</si>
  <si>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</si>
  <si>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</si>
  <si>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</si>
  <si>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</si>
  <si>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</si>
  <si>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</si>
  <si>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</si>
  <si>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</si>
  <si>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</si>
  <si>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</si>
  <si>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</si>
  <si>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</si>
  <si>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</si>
  <si>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</si>
  <si>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</si>
  <si>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</si>
  <si>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</si>
  <si>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</si>
  <si>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</si>
  <si>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</si>
  <si>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</si>
  <si>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</si>
  <si>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</si>
  <si>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</si>
  <si>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</si>
  <si>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</si>
  <si>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</si>
  <si>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</si>
  <si>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</si>
  <si>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</si>
  <si>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(INCREASE) / DECREASE IN CURRENTS ASSETS</t>
  </si>
  <si>
    <t>INCREASE /DECREASE IN CURRENT LIABILITIES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</si>
  <si>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</si>
  <si>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</si>
  <si>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</si>
  <si>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</si>
  <si>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</si>
  <si>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</si>
  <si>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</si>
  <si>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</si>
  <si>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</si>
  <si>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</si>
  <si>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</si>
  <si>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</si>
  <si>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</si>
  <si>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</si>
  <si>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</si>
  <si>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</si>
  <si>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</si>
  <si>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</si>
  <si>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</si>
  <si>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</si>
  <si>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</si>
  <si>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</si>
  <si>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</si>
  <si>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</si>
  <si>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</si>
  <si>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</si>
  <si>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</si>
  <si>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</si>
  <si>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</si>
  <si>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</si>
  <si>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</si>
  <si>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</si>
  <si>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</si>
  <si>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</si>
  <si>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</si>
  <si>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</si>
  <si>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</si>
  <si>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</si>
  <si>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</si>
  <si>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</si>
  <si>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</si>
  <si>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</si>
  <si>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</si>
  <si>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</si>
  <si>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</si>
  <si>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</si>
  <si>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</si>
  <si>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</si>
  <si>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</si>
  <si>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</si>
  <si>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</si>
  <si>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</si>
  <si>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</si>
  <si>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</si>
  <si>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</si>
  <si>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</si>
  <si>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</si>
  <si>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</si>
  <si>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</si>
  <si>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</si>
  <si>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</si>
  <si>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</si>
  <si>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</si>
  <si>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</si>
  <si>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</si>
  <si>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</si>
  <si>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</si>
  <si>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</si>
  <si>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</si>
  <si>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</si>
  <si>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</si>
  <si>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</si>
  <si>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</si>
  <si>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</si>
  <si>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</si>
  <si>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</si>
  <si>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</si>
  <si>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</si>
  <si>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</si>
  <si>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</si>
  <si>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</si>
  <si>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</si>
  <si>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</si>
  <si>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</si>
  <si>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</si>
  <si>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</si>
  <si>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</si>
  <si>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</si>
  <si>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</si>
  <si>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</si>
  <si>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</si>
  <si>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</si>
  <si>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</si>
  <si>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</si>
  <si>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</si>
  <si>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>31/10/2007</t>
  </si>
  <si>
    <t>Provision For Taxation</t>
  </si>
  <si>
    <t>Treasury Share, At Cost</t>
  </si>
  <si>
    <t>REPURCHASE OF OWN SHARES</t>
  </si>
  <si>
    <t>Treasury</t>
  </si>
  <si>
    <t>&lt;----Distributable-------&gt;</t>
  </si>
  <si>
    <t>&lt;--------Non distributable------------&gt;</t>
  </si>
  <si>
    <t xml:space="preserve"> 2 Qtr                (  )</t>
  </si>
  <si>
    <t xml:space="preserve">Annual financial Report for the year ended 31 October 2007 and the accompanying explanatory notes </t>
  </si>
  <si>
    <t xml:space="preserve"> 3 Qtr     (   )</t>
  </si>
  <si>
    <t>31/10/2008</t>
  </si>
  <si>
    <t>for the year ended 31 October 2007 and the accompanying explanatory notes attached to the interim financial</t>
  </si>
  <si>
    <t xml:space="preserve"> Annual Financial Report for the year ended 31 October 2007)</t>
  </si>
  <si>
    <t>Report for the year ended  31 October 2007</t>
  </si>
  <si>
    <t>For the quarter ended  30 April 2008 ( unaudited )</t>
  </si>
  <si>
    <t>6 MONTHS ENDED</t>
  </si>
  <si>
    <t>30/04/2008</t>
  </si>
  <si>
    <t>30/04/2007</t>
  </si>
  <si>
    <t>(  ) 1 Qtr          (X)</t>
  </si>
  <si>
    <t>FOR THE YEAR ENDED 30 APRIL 2008</t>
  </si>
  <si>
    <t>FINANCIAL STATEMENTS FOR SECOND QUARTER ENDED 30 APRIL 2008</t>
  </si>
  <si>
    <t>6 MONTHS</t>
  </si>
  <si>
    <t>FOR THE THREE-MONTH PERIOD ENDED 30 APRIL 2008</t>
  </si>
  <si>
    <t>6 months quarter</t>
  </si>
  <si>
    <t>ended 30 April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</si>
</sst>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12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4" xfId="15" applyNumberForma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4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7" fillId="0" borderId="14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" xfId="15" applyFont="1" applyBorder="1" applyAlignment="1">
      <alignment/>
    </xf>
    <xf numFmtId="0" fontId="1" fillId="0" borderId="4" xfId="0" applyFont="1" applyBorder="1" applyAlignment="1" quotePrefix="1">
      <alignment/>
    </xf>
    <xf numFmtId="16" fontId="4" fillId="0" borderId="0" xfId="0" applyNumberFormat="1" applyFont="1" applyBorder="1" applyAlignment="1" quotePrefix="1">
      <alignment horizontal="right"/>
    </xf>
    <xf numFmtId="16" fontId="4" fillId="0" borderId="0" xfId="0" applyNumberFormat="1" applyFont="1" applyFill="1" applyBorder="1" applyAlignment="1" quotePrefix="1">
      <alignment horizontal="right"/>
    </xf>
    <xf numFmtId="43" fontId="1" fillId="0" borderId="10" xfId="15" applyFont="1" applyFill="1" applyBorder="1" applyAlignment="1">
      <alignment/>
    </xf>
    <xf numFmtId="43" fontId="0" fillId="0" borderId="0" xfId="15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15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M2008\AC%202008\BS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3rd04"/>
      <sheetName val="BS4th04"/>
      <sheetName val="BS2005-01"/>
      <sheetName val="BS2005-02"/>
      <sheetName val="BS2005-03"/>
      <sheetName val="BS2005-04"/>
      <sheetName val="BS2005-04-AUDITED"/>
      <sheetName val="BS2006-01"/>
      <sheetName val="BS2006-02"/>
      <sheetName val="BS2006-03"/>
      <sheetName val="BS2006-04"/>
      <sheetName val="BS2006-04-audit"/>
      <sheetName val="BS2007-01"/>
      <sheetName val="BS2007-Q2"/>
      <sheetName val="FRS-R"/>
      <sheetName val="FRS"/>
      <sheetName val="BS2007-Q3"/>
      <sheetName val="BS2007-Q4"/>
      <sheetName val="BS07-Q4-audit"/>
      <sheetName val="BS08-Q1"/>
      <sheetName val="BS08-Q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3:E47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3" width="13.7109375" style="0" customWidth="1"/>
    <col min="4" max="5" width="12.28125" style="0" customWidth="1"/>
    <col min="6" max="6" width="9.8515625" style="0" customWidth="1"/>
  </cols>
  <sheetData>
    <row r="3" ht="12.75">
      <c r="A3" s="6" t="s">
        <v>0</v>
      </c>
    </row>
    <row r="4" ht="12.75">
      <c r="A4" s="6"/>
    </row>
    <row r="5" spans="1:4" ht="12.75">
      <c r="A5" s="6" t="s">
        <v>8</v>
      </c>
      <c r="D5" s="60"/>
    </row>
    <row r="6" ht="12.75">
      <c r="A6" s="6" t="s">
        <v>9</v>
      </c>
    </row>
    <row r="7" ht="12.75">
      <c r="A7" s="6" t="s">
        <v>178</v>
      </c>
    </row>
    <row r="11" spans="2:5" ht="12.75">
      <c r="B11" s="10" t="s">
        <v>10</v>
      </c>
      <c r="C11" s="10"/>
      <c r="D11" s="10" t="s">
        <v>11</v>
      </c>
      <c r="E11" s="10"/>
    </row>
    <row r="12" spans="2:5" ht="12.75">
      <c r="B12" s="11" t="s">
        <v>12</v>
      </c>
      <c r="C12" s="11"/>
      <c r="D12" s="11" t="s">
        <v>179</v>
      </c>
      <c r="E12" s="11"/>
    </row>
    <row r="13" spans="2:5" ht="12.75">
      <c r="B13" s="12" t="s">
        <v>180</v>
      </c>
      <c r="C13" s="12" t="s">
        <v>181</v>
      </c>
      <c r="D13" s="12" t="str">
        <f>B13</f>
        <v>30/04/2008</v>
      </c>
      <c r="E13" s="12" t="str">
        <f>C13</f>
        <v>30/04/2007</v>
      </c>
    </row>
    <row r="14" spans="2:5" ht="12.75">
      <c r="B14" s="5" t="s">
        <v>13</v>
      </c>
      <c r="C14" s="5" t="s">
        <v>13</v>
      </c>
      <c r="D14" s="5" t="s">
        <v>13</v>
      </c>
      <c r="E14" s="5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7133</v>
      </c>
      <c r="C16" s="2">
        <v>6694</v>
      </c>
      <c r="D16" s="2">
        <v>15916</v>
      </c>
      <c r="E16" s="2">
        <v>13134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f>-5233-1203-256</f>
        <v>-6692</v>
      </c>
      <c r="C18" s="2">
        <f>-5082-1221-282</f>
        <v>-6585</v>
      </c>
      <c r="D18" s="2">
        <f>-11277-2280-604</f>
        <v>-14161</v>
      </c>
      <c r="E18" s="2">
        <f>-9860-2374-507</f>
        <v>-12741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396</v>
      </c>
      <c r="C20" s="2">
        <v>111</v>
      </c>
      <c r="D20" s="2">
        <v>650</v>
      </c>
      <c r="E20" s="2">
        <v>261</v>
      </c>
    </row>
    <row r="21" spans="1:5" ht="12.75">
      <c r="A21" t="s">
        <v>17</v>
      </c>
      <c r="B21" s="2">
        <v>16</v>
      </c>
      <c r="C21" s="2">
        <v>0</v>
      </c>
      <c r="D21" s="2">
        <v>18</v>
      </c>
      <c r="E21" s="2">
        <v>3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f>-53</f>
        <v>-53</v>
      </c>
      <c r="C23" s="2">
        <f>-62</f>
        <v>-62</v>
      </c>
      <c r="D23" s="2">
        <f>-108</f>
        <v>-108</v>
      </c>
      <c r="E23" s="2">
        <f>-138</f>
        <v>-138</v>
      </c>
    </row>
    <row r="24" spans="2:5" ht="12.75">
      <c r="B24" s="7"/>
      <c r="C24" s="7"/>
      <c r="D24" s="7"/>
      <c r="E24" s="7"/>
    </row>
    <row r="25" spans="1:5" ht="12.75">
      <c r="A25" s="6" t="s">
        <v>19</v>
      </c>
      <c r="B25" s="2">
        <f>SUM(B16:B23)</f>
        <v>800</v>
      </c>
      <c r="C25" s="2">
        <f>SUM(C16:C23)</f>
        <v>158</v>
      </c>
      <c r="D25" s="2">
        <f>SUM(D16:D23)</f>
        <v>2315</v>
      </c>
      <c r="E25" s="2">
        <f>SUM(E16:E23)</f>
        <v>519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-166</v>
      </c>
      <c r="C27" s="2">
        <f>-80</f>
        <v>-80</v>
      </c>
      <c r="D27" s="2">
        <v>-575</v>
      </c>
      <c r="E27" s="2">
        <f>-164</f>
        <v>-164</v>
      </c>
    </row>
    <row r="28" spans="2:5" ht="12.75">
      <c r="B28" s="2"/>
      <c r="C28" s="2"/>
      <c r="D28" s="2"/>
      <c r="E28" s="2"/>
    </row>
    <row r="29" spans="1:5" ht="13.5" thickBot="1">
      <c r="A29" s="6" t="s">
        <v>21</v>
      </c>
      <c r="B29" s="8">
        <f>B25+B27</f>
        <v>634</v>
      </c>
      <c r="C29" s="8">
        <f>C25+C27</f>
        <v>78</v>
      </c>
      <c r="D29" s="8">
        <f>D25+D27</f>
        <v>1740</v>
      </c>
      <c r="E29" s="8">
        <f>E25+E27</f>
        <v>355</v>
      </c>
    </row>
    <row r="30" spans="2:5" ht="13.5" thickTop="1">
      <c r="B30" s="2"/>
      <c r="C30" s="2"/>
      <c r="D30" s="2"/>
      <c r="E30" s="2"/>
    </row>
    <row r="31" spans="1:5" ht="12.75">
      <c r="A31" s="6" t="s">
        <v>22</v>
      </c>
      <c r="B31" s="2"/>
      <c r="C31" s="2"/>
      <c r="D31" s="2"/>
      <c r="E31" s="2"/>
    </row>
    <row r="32" spans="1:5" ht="12.75">
      <c r="A32" t="s">
        <v>23</v>
      </c>
      <c r="B32" s="2">
        <f>B34-B33</f>
        <v>639</v>
      </c>
      <c r="C32" s="2">
        <f>C34-C33</f>
        <v>90</v>
      </c>
      <c r="D32" s="2">
        <f>D34-D33</f>
        <v>1766</v>
      </c>
      <c r="E32" s="2">
        <f>E34-E33</f>
        <v>389</v>
      </c>
    </row>
    <row r="33" spans="1:5" ht="12.75">
      <c r="A33" t="s">
        <v>24</v>
      </c>
      <c r="B33" s="2">
        <v>-5</v>
      </c>
      <c r="C33" s="2">
        <v>-12</v>
      </c>
      <c r="D33" s="2">
        <v>-26</v>
      </c>
      <c r="E33" s="2">
        <v>-34</v>
      </c>
    </row>
    <row r="34" spans="2:5" ht="13.5" thickBot="1">
      <c r="B34" s="8">
        <f>B29</f>
        <v>634</v>
      </c>
      <c r="C34" s="8">
        <f>C29</f>
        <v>78</v>
      </c>
      <c r="D34" s="8">
        <f>D29</f>
        <v>1740</v>
      </c>
      <c r="E34" s="8">
        <f>E29</f>
        <v>355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6" t="s">
        <v>25</v>
      </c>
      <c r="B37" s="1"/>
      <c r="C37" s="1"/>
      <c r="D37" s="1"/>
      <c r="E37" s="1"/>
    </row>
    <row r="38" spans="1:5" ht="12.75">
      <c r="A38" s="6" t="s">
        <v>26</v>
      </c>
      <c r="B38" s="1"/>
      <c r="C38" s="1"/>
      <c r="D38" s="1"/>
      <c r="E38" s="1"/>
    </row>
    <row r="39" spans="1:5" ht="12.75">
      <c r="A39" t="s">
        <v>27</v>
      </c>
      <c r="B39" s="3">
        <f>B32*100/(40612085-2967300)*1000</f>
        <v>1.6974462731026356</v>
      </c>
      <c r="C39" s="3">
        <f>C32*100/(40612085-6500)*1000</f>
        <v>0.22164438709601156</v>
      </c>
      <c r="D39" s="3">
        <f>D32*100/(40612085-2967300)*1000</f>
        <v>4.691220842408849</v>
      </c>
      <c r="E39" s="3">
        <f>E32*100/(40612085-6500)*1000</f>
        <v>0.9579962953372054</v>
      </c>
    </row>
    <row r="40" spans="1:5" ht="12.75">
      <c r="A40" t="s">
        <v>28</v>
      </c>
      <c r="B40" s="4">
        <f>B39</f>
        <v>1.6974462731026356</v>
      </c>
      <c r="C40" s="4">
        <f>C39</f>
        <v>0.22164438709601156</v>
      </c>
      <c r="D40" s="4">
        <f>D39</f>
        <v>4.691220842408849</v>
      </c>
      <c r="E40" s="4">
        <f>E39</f>
        <v>0.9579962953372054</v>
      </c>
    </row>
    <row r="45" ht="12.75">
      <c r="A45" t="s">
        <v>29</v>
      </c>
    </row>
    <row r="46" ht="12.75">
      <c r="A46" t="s">
        <v>172</v>
      </c>
    </row>
    <row r="47" ht="12.75">
      <c r="A47" t="s">
        <v>30</v>
      </c>
    </row>
  </sheetData>
  <printOptions/>
  <pageMargins left="1" right="0.75" top="1" bottom="1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H72"/>
  <sheetViews>
    <sheetView workbookViewId="0" topLeftCell="A1">
      <selection activeCell="E49" sqref="E49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140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65" t="s">
        <v>180</v>
      </c>
    </row>
    <row r="8" spans="1:7" ht="12.75">
      <c r="A8" s="6" t="s">
        <v>3</v>
      </c>
      <c r="B8" s="6"/>
      <c r="C8" s="6"/>
      <c r="D8" t="s">
        <v>182</v>
      </c>
      <c r="E8" t="s">
        <v>171</v>
      </c>
      <c r="F8" t="s">
        <v>173</v>
      </c>
      <c r="G8" t="s">
        <v>4</v>
      </c>
    </row>
    <row r="9" spans="1:3" ht="12.75">
      <c r="A9" s="6"/>
      <c r="B9" s="6"/>
      <c r="C9" s="6"/>
    </row>
    <row r="10" spans="1:4" ht="12.75">
      <c r="A10" s="6" t="s">
        <v>5</v>
      </c>
      <c r="B10" s="6"/>
      <c r="C10" s="6"/>
      <c r="D10" s="6" t="s">
        <v>174</v>
      </c>
    </row>
    <row r="11" spans="1:3" ht="12.75">
      <c r="A11" s="6"/>
      <c r="B11" s="6"/>
      <c r="C11" s="6"/>
    </row>
    <row r="12" spans="1:3" ht="12.75">
      <c r="A12" s="6" t="s">
        <v>31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6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7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32</v>
      </c>
      <c r="B19" s="6"/>
      <c r="C19" s="6"/>
    </row>
    <row r="21" ht="12.75">
      <c r="D21" t="s">
        <v>53</v>
      </c>
    </row>
    <row r="22" ht="12.75">
      <c r="D22" s="6" t="str">
        <f>F5</f>
        <v>30/04/2008</v>
      </c>
    </row>
    <row r="24" spans="1:7" ht="12.75">
      <c r="A24" s="13"/>
      <c r="B24" s="14"/>
      <c r="C24" s="14"/>
      <c r="D24" s="9" t="s">
        <v>33</v>
      </c>
      <c r="E24" s="9"/>
      <c r="F24" s="9" t="s">
        <v>34</v>
      </c>
      <c r="G24" s="9"/>
    </row>
    <row r="25" spans="1:7" ht="12.75">
      <c r="A25" s="16"/>
      <c r="B25" s="17"/>
      <c r="C25" s="17"/>
      <c r="D25" s="12" t="s">
        <v>35</v>
      </c>
      <c r="E25" s="12" t="s">
        <v>36</v>
      </c>
      <c r="F25" s="12" t="s">
        <v>35</v>
      </c>
      <c r="G25" s="12" t="s">
        <v>36</v>
      </c>
    </row>
    <row r="26" spans="1:7" ht="12.75">
      <c r="A26" s="16"/>
      <c r="B26" s="17"/>
      <c r="C26" s="17"/>
      <c r="D26" s="12" t="s">
        <v>37</v>
      </c>
      <c r="E26" s="12" t="s">
        <v>37</v>
      </c>
      <c r="F26" s="12" t="s">
        <v>37</v>
      </c>
      <c r="G26" s="12" t="s">
        <v>37</v>
      </c>
    </row>
    <row r="27" spans="1:7" ht="12.75">
      <c r="A27" s="16"/>
      <c r="B27" s="17"/>
      <c r="C27" s="17"/>
      <c r="D27" s="12" t="s">
        <v>38</v>
      </c>
      <c r="E27" s="12" t="s">
        <v>39</v>
      </c>
      <c r="F27" s="12" t="s">
        <v>40</v>
      </c>
      <c r="G27" s="12" t="s">
        <v>39</v>
      </c>
    </row>
    <row r="28" spans="1:7" ht="12.75">
      <c r="A28" s="16"/>
      <c r="B28" s="17"/>
      <c r="C28" s="17"/>
      <c r="D28" s="12"/>
      <c r="E28" s="12" t="s">
        <v>41</v>
      </c>
      <c r="F28" s="12"/>
      <c r="G28" s="12" t="s">
        <v>41</v>
      </c>
    </row>
    <row r="29" spans="1:7" ht="12.75">
      <c r="A29" s="16"/>
      <c r="B29" s="17"/>
      <c r="C29" s="17"/>
      <c r="D29" s="12"/>
      <c r="E29" s="12" t="s">
        <v>38</v>
      </c>
      <c r="F29" s="12"/>
      <c r="G29" s="12" t="s">
        <v>42</v>
      </c>
    </row>
    <row r="30" spans="1:7" ht="12.75">
      <c r="A30" s="16"/>
      <c r="B30" s="17"/>
      <c r="C30" s="17"/>
      <c r="D30" s="12" t="str">
        <f>'Full-2008-2Q'!B13</f>
        <v>30/04/2008</v>
      </c>
      <c r="E30" s="12" t="str">
        <f>'Full-2008-2Q'!C13</f>
        <v>30/04/2007</v>
      </c>
      <c r="F30" s="12" t="str">
        <f>D30</f>
        <v>30/04/2008</v>
      </c>
      <c r="G30" s="12" t="str">
        <f>E30</f>
        <v>30/04/2007</v>
      </c>
    </row>
    <row r="31" spans="1:7" ht="12.75">
      <c r="A31" s="19"/>
      <c r="B31" s="20"/>
      <c r="C31" s="20"/>
      <c r="D31" s="11" t="s">
        <v>13</v>
      </c>
      <c r="E31" s="11" t="s">
        <v>13</v>
      </c>
      <c r="F31" s="11" t="s">
        <v>13</v>
      </c>
      <c r="G31" s="11" t="s">
        <v>13</v>
      </c>
    </row>
    <row r="32" spans="1:7" ht="12.75">
      <c r="A32" s="13">
        <v>1</v>
      </c>
      <c r="B32" s="15"/>
      <c r="C32" s="17" t="s">
        <v>14</v>
      </c>
      <c r="D32" s="2">
        <f>'Full-2008-2Q'!B16</f>
        <v>7133</v>
      </c>
      <c r="E32" s="2">
        <f>'Full-2008-2Q'!C16</f>
        <v>6694</v>
      </c>
      <c r="F32" s="2">
        <f>'Full-2008-2Q'!D16</f>
        <v>15916</v>
      </c>
      <c r="G32" s="2">
        <f>'Full-2008-2Q'!E16</f>
        <v>13134</v>
      </c>
    </row>
    <row r="33" spans="1:7" ht="12.75">
      <c r="A33" s="19"/>
      <c r="B33" s="21"/>
      <c r="C33" s="20"/>
      <c r="D33" s="7"/>
      <c r="E33" s="7"/>
      <c r="F33" s="7"/>
      <c r="G33" s="7"/>
    </row>
    <row r="34" spans="1:7" ht="12.75">
      <c r="A34" s="16">
        <v>2</v>
      </c>
      <c r="B34" s="18"/>
      <c r="C34" s="17" t="s">
        <v>43</v>
      </c>
      <c r="D34" s="2">
        <f>'Full-2008-2Q'!B25</f>
        <v>800</v>
      </c>
      <c r="E34" s="2">
        <f>'Full-2008-2Q'!C25</f>
        <v>158</v>
      </c>
      <c r="F34" s="2">
        <f>'Full-2008-2Q'!D25</f>
        <v>2315</v>
      </c>
      <c r="G34" s="2">
        <f>'Full-2008-2Q'!E25</f>
        <v>519</v>
      </c>
    </row>
    <row r="35" spans="1:7" ht="12.75">
      <c r="A35" s="19"/>
      <c r="B35" s="21"/>
      <c r="C35" s="20"/>
      <c r="D35" s="7"/>
      <c r="E35" s="7"/>
      <c r="F35" s="7"/>
      <c r="G35" s="7"/>
    </row>
    <row r="36" spans="1:7" ht="12.75">
      <c r="A36" s="16">
        <v>3</v>
      </c>
      <c r="B36" s="18"/>
      <c r="C36" s="17" t="s">
        <v>45</v>
      </c>
      <c r="D36" s="2">
        <f>'Full-2008-2Q'!B29</f>
        <v>634</v>
      </c>
      <c r="E36" s="2">
        <f>'Full-2008-2Q'!C29</f>
        <v>78</v>
      </c>
      <c r="F36" s="2">
        <f>'Full-2008-2Q'!D29</f>
        <v>1740</v>
      </c>
      <c r="G36" s="2">
        <f>'Full-2008-2Q'!E29</f>
        <v>355</v>
      </c>
    </row>
    <row r="37" spans="1:7" ht="12.75">
      <c r="A37" s="19"/>
      <c r="B37" s="21"/>
      <c r="C37" s="20"/>
      <c r="D37" s="7"/>
      <c r="E37" s="7"/>
      <c r="F37" s="7"/>
      <c r="G37" s="7"/>
    </row>
    <row r="38" spans="1:7" ht="12.75">
      <c r="A38" s="16">
        <v>4</v>
      </c>
      <c r="B38" s="18"/>
      <c r="C38" s="17" t="s">
        <v>44</v>
      </c>
      <c r="D38" s="2">
        <f>'Full-2008-2Q'!B32</f>
        <v>639</v>
      </c>
      <c r="E38" s="2">
        <f>'Full-2008-2Q'!C32</f>
        <v>90</v>
      </c>
      <c r="F38" s="2">
        <f>'Full-2008-2Q'!D32</f>
        <v>1766</v>
      </c>
      <c r="G38" s="2">
        <f>'Full-2008-2Q'!E32</f>
        <v>389</v>
      </c>
    </row>
    <row r="39" spans="1:7" ht="12.75">
      <c r="A39" s="19"/>
      <c r="B39" s="21"/>
      <c r="C39" s="20"/>
      <c r="D39" s="7"/>
      <c r="E39" s="7"/>
      <c r="F39" s="7"/>
      <c r="G39" s="7"/>
    </row>
    <row r="40" spans="1:7" ht="12.75">
      <c r="A40" s="16">
        <v>5</v>
      </c>
      <c r="B40" s="18"/>
      <c r="C40" s="17" t="s">
        <v>46</v>
      </c>
      <c r="D40" s="1"/>
      <c r="E40" s="1"/>
      <c r="F40" s="1"/>
      <c r="G40" s="1"/>
    </row>
    <row r="41" spans="1:7" ht="12.75">
      <c r="A41" s="19"/>
      <c r="B41" s="21"/>
      <c r="C41" s="20" t="s">
        <v>47</v>
      </c>
      <c r="D41" s="4">
        <f>'Full-2008-2Q'!B39</f>
        <v>1.6974462731026356</v>
      </c>
      <c r="E41" s="4">
        <f>'Full-2008-2Q'!C39</f>
        <v>0.22164438709601156</v>
      </c>
      <c r="F41" s="4">
        <f>'Full-2008-2Q'!D39</f>
        <v>4.691220842408849</v>
      </c>
      <c r="G41" s="4">
        <f>'Full-2008-2Q'!E39</f>
        <v>0.9579962953372054</v>
      </c>
    </row>
    <row r="42" spans="1:7" ht="12.75">
      <c r="A42" s="16">
        <v>6</v>
      </c>
      <c r="B42" s="18"/>
      <c r="C42" s="22" t="s">
        <v>55</v>
      </c>
      <c r="D42" s="64">
        <v>0</v>
      </c>
      <c r="E42" s="64">
        <v>0</v>
      </c>
      <c r="F42" s="3">
        <v>0</v>
      </c>
      <c r="G42" s="3">
        <v>0</v>
      </c>
    </row>
    <row r="43" spans="1:7" ht="12.75">
      <c r="A43" s="19"/>
      <c r="B43" s="21"/>
      <c r="C43" s="11" t="s">
        <v>56</v>
      </c>
      <c r="D43" s="5"/>
      <c r="E43" s="5"/>
      <c r="F43" s="5"/>
      <c r="G43" s="5"/>
    </row>
    <row r="44" spans="1:7" ht="12.75">
      <c r="A44" s="19"/>
      <c r="B44" s="20"/>
      <c r="C44" s="20"/>
      <c r="D44" s="20"/>
      <c r="E44" s="20"/>
      <c r="F44" s="20"/>
      <c r="G44" s="21"/>
    </row>
    <row r="45" spans="1:3" ht="12.75">
      <c r="A45" t="s">
        <v>48</v>
      </c>
      <c r="B45" t="s">
        <v>48</v>
      </c>
      <c r="C45" t="s">
        <v>48</v>
      </c>
    </row>
    <row r="46" spans="1:7" ht="12.75">
      <c r="A46" s="13"/>
      <c r="B46" s="14"/>
      <c r="C46" s="15"/>
      <c r="D46" s="14" t="s">
        <v>49</v>
      </c>
      <c r="E46" s="15"/>
      <c r="F46" s="14" t="s">
        <v>54</v>
      </c>
      <c r="G46" s="15"/>
    </row>
    <row r="47" spans="1:7" ht="12.75">
      <c r="A47" s="19"/>
      <c r="B47" s="20"/>
      <c r="C47" s="21"/>
      <c r="D47" s="20"/>
      <c r="E47" s="21"/>
      <c r="F47" s="20" t="s">
        <v>50</v>
      </c>
      <c r="G47" s="21"/>
    </row>
    <row r="48" spans="1:7" ht="12.75">
      <c r="A48" s="13"/>
      <c r="B48" s="15"/>
      <c r="C48" s="18"/>
      <c r="D48" s="17"/>
      <c r="E48" s="18"/>
      <c r="F48" s="17"/>
      <c r="G48" s="18"/>
    </row>
    <row r="49" spans="1:7" ht="12.75">
      <c r="A49" s="16">
        <v>7</v>
      </c>
      <c r="B49" s="18"/>
      <c r="C49" s="23" t="s">
        <v>51</v>
      </c>
      <c r="D49" s="17"/>
      <c r="E49" s="68">
        <f>'BS-2008-2Q'!D63</f>
        <v>1.2305229981286319</v>
      </c>
      <c r="F49" s="69"/>
      <c r="G49" s="68">
        <f>'BS-2008-2Q'!F63</f>
        <v>1.2431547325913523</v>
      </c>
    </row>
    <row r="50" spans="1:7" ht="12.75">
      <c r="A50" s="19"/>
      <c r="B50" s="21"/>
      <c r="C50" s="11" t="s">
        <v>52</v>
      </c>
      <c r="D50" s="20"/>
      <c r="E50" s="21"/>
      <c r="F50" s="20"/>
      <c r="G50" s="21"/>
    </row>
    <row r="51" spans="1:7" ht="12.75">
      <c r="A51" s="19"/>
      <c r="B51" s="20"/>
      <c r="C51" s="20"/>
      <c r="D51" s="20"/>
      <c r="E51" s="20"/>
      <c r="F51" s="20"/>
      <c r="G51" s="21"/>
    </row>
    <row r="54" ht="12.75">
      <c r="H54" s="17"/>
    </row>
    <row r="55" ht="12.75">
      <c r="H55" s="17"/>
    </row>
    <row r="56" ht="12.75">
      <c r="H56" s="17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2"/>
    </row>
    <row r="67" ht="12.75">
      <c r="H67" s="62"/>
    </row>
    <row r="68" ht="12.75">
      <c r="H68" s="62"/>
    </row>
    <row r="69" ht="12.75">
      <c r="H69" s="62"/>
    </row>
    <row r="70" ht="12.75">
      <c r="H70" s="63"/>
    </row>
    <row r="71" ht="12.75">
      <c r="H71" s="63"/>
    </row>
    <row r="72" ht="12.75">
      <c r="H72" s="63"/>
    </row>
  </sheetData>
  <printOptions/>
  <pageMargins left="0.75" right="0.75" top="1" bottom="0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8"/>
  <sheetViews>
    <sheetView workbookViewId="0" topLeftCell="A1">
      <selection activeCell="D90" sqref="D90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105</v>
      </c>
    </row>
    <row r="2" ht="12.75">
      <c r="A2" s="6" t="s">
        <v>184</v>
      </c>
    </row>
    <row r="3" ht="12.75">
      <c r="A3" s="6" t="s">
        <v>106</v>
      </c>
    </row>
    <row r="5" spans="4:6" ht="12.75">
      <c r="D5" t="s">
        <v>107</v>
      </c>
      <c r="F5" t="s">
        <v>108</v>
      </c>
    </row>
    <row r="6" spans="4:6" ht="12.75">
      <c r="D6" t="s">
        <v>109</v>
      </c>
      <c r="F6" t="s">
        <v>110</v>
      </c>
    </row>
    <row r="7" spans="4:6" ht="12.75">
      <c r="D7" t="s">
        <v>111</v>
      </c>
      <c r="F7" t="s">
        <v>111</v>
      </c>
    </row>
    <row r="8" spans="4:6" ht="12.75">
      <c r="D8" t="s">
        <v>112</v>
      </c>
      <c r="F8" t="s">
        <v>113</v>
      </c>
    </row>
    <row r="9" spans="4:6" ht="12.75">
      <c r="D9" s="6" t="s">
        <v>180</v>
      </c>
      <c r="E9" s="6"/>
      <c r="F9" s="6" t="s">
        <v>164</v>
      </c>
    </row>
    <row r="10" spans="4:6" ht="12.75">
      <c r="D10" t="s">
        <v>13</v>
      </c>
      <c r="F10" t="s">
        <v>13</v>
      </c>
    </row>
    <row r="11" spans="2:3" ht="12.75">
      <c r="B11" s="6" t="s">
        <v>114</v>
      </c>
      <c r="C11" s="6"/>
    </row>
    <row r="12" spans="2:3" ht="12.75">
      <c r="B12" s="6"/>
      <c r="C12" s="6"/>
    </row>
    <row r="13" spans="2:3" ht="12.75">
      <c r="B13" s="6" t="s">
        <v>115</v>
      </c>
      <c r="C13" s="6"/>
    </row>
    <row r="14" spans="3:7" ht="12.75">
      <c r="C14" t="s">
        <v>116</v>
      </c>
      <c r="D14" s="70">
        <v>18639</v>
      </c>
      <c r="E14" s="70"/>
      <c r="F14" s="70">
        <v>18891</v>
      </c>
      <c r="G14" s="29"/>
    </row>
    <row r="15" spans="3:7" ht="12.75">
      <c r="C15" t="s">
        <v>117</v>
      </c>
      <c r="D15" s="70">
        <v>2909</v>
      </c>
      <c r="E15" s="70"/>
      <c r="F15" s="70">
        <v>2909</v>
      </c>
      <c r="G15" s="29"/>
    </row>
    <row r="16" spans="3:7" ht="12.75">
      <c r="C16" t="s">
        <v>118</v>
      </c>
      <c r="D16" s="70">
        <v>14889</v>
      </c>
      <c r="E16" s="70"/>
      <c r="F16" s="70">
        <v>14979</v>
      </c>
      <c r="G16" s="29"/>
    </row>
    <row r="17" spans="3:7" ht="12.75">
      <c r="C17" t="s">
        <v>119</v>
      </c>
      <c r="D17" s="70">
        <v>2048</v>
      </c>
      <c r="E17" s="70"/>
      <c r="F17" s="70">
        <v>2062</v>
      </c>
      <c r="G17" s="29"/>
    </row>
    <row r="18" spans="3:7" ht="12.75">
      <c r="C18" t="s">
        <v>120</v>
      </c>
      <c r="D18" s="70">
        <f>369-5</f>
        <v>364</v>
      </c>
      <c r="E18" s="70"/>
      <c r="F18" s="70">
        <v>266</v>
      </c>
      <c r="G18" s="29"/>
    </row>
    <row r="19" spans="3:7" ht="12.75">
      <c r="C19" t="s">
        <v>121</v>
      </c>
      <c r="D19" s="70">
        <v>0</v>
      </c>
      <c r="E19" s="70"/>
      <c r="F19" s="71">
        <f>+'[1]BS2005-04-AUDITED'!C18</f>
        <v>0</v>
      </c>
      <c r="G19" s="29"/>
    </row>
    <row r="20" spans="3:7" ht="12.75">
      <c r="C20" t="s">
        <v>122</v>
      </c>
      <c r="D20" s="70">
        <v>0</v>
      </c>
      <c r="E20" s="70"/>
      <c r="F20" s="71">
        <f>+'[1]BS2005-04-AUDITED'!C19</f>
        <v>0</v>
      </c>
      <c r="G20" s="29"/>
    </row>
    <row r="21" spans="3:7" ht="12.75">
      <c r="C21" t="s">
        <v>123</v>
      </c>
      <c r="D21" s="70">
        <v>0</v>
      </c>
      <c r="E21" s="70"/>
      <c r="F21" s="71">
        <f>+'[1]BS2005-04-AUDITED'!C20</f>
        <v>0</v>
      </c>
      <c r="G21" s="29"/>
    </row>
    <row r="22" spans="4:7" ht="12.75">
      <c r="D22" s="72">
        <f>SUM(D14:D21)</f>
        <v>38849</v>
      </c>
      <c r="E22" s="70"/>
      <c r="F22" s="72">
        <f>SUM(F14:F21)</f>
        <v>39107</v>
      </c>
      <c r="G22" s="29"/>
    </row>
    <row r="23" spans="2:7" ht="12.75">
      <c r="B23" s="6" t="s">
        <v>124</v>
      </c>
      <c r="D23" s="70"/>
      <c r="E23" s="70"/>
      <c r="F23" s="71"/>
      <c r="G23" s="29"/>
    </row>
    <row r="24" spans="2:7" ht="12.75">
      <c r="B24" t="s">
        <v>125</v>
      </c>
      <c r="C24" t="s">
        <v>126</v>
      </c>
      <c r="D24" s="70">
        <v>3578</v>
      </c>
      <c r="E24" s="70"/>
      <c r="F24" s="70">
        <v>2901</v>
      </c>
      <c r="G24" s="29"/>
    </row>
    <row r="25" spans="2:7" ht="12.75">
      <c r="B25" t="s">
        <v>127</v>
      </c>
      <c r="C25" t="s">
        <v>128</v>
      </c>
      <c r="D25" s="70">
        <v>8750</v>
      </c>
      <c r="E25" s="70"/>
      <c r="F25" s="70">
        <f>7158+16</f>
        <v>7174</v>
      </c>
      <c r="G25" s="29"/>
    </row>
    <row r="26" spans="2:7" ht="12.75">
      <c r="B26" t="s">
        <v>129</v>
      </c>
      <c r="C26" t="s">
        <v>130</v>
      </c>
      <c r="D26" s="70">
        <v>0</v>
      </c>
      <c r="E26" s="70"/>
      <c r="F26" s="70">
        <v>0</v>
      </c>
      <c r="G26" s="29"/>
    </row>
    <row r="27" spans="2:7" ht="12.75">
      <c r="B27" t="s">
        <v>131</v>
      </c>
      <c r="C27" t="s">
        <v>132</v>
      </c>
      <c r="D27" s="70">
        <f>427+5</f>
        <v>432</v>
      </c>
      <c r="E27" s="70"/>
      <c r="F27" s="70">
        <f>523+3</f>
        <v>526</v>
      </c>
      <c r="G27" s="29"/>
    </row>
    <row r="28" spans="2:7" ht="12.75">
      <c r="B28" t="s">
        <v>133</v>
      </c>
      <c r="C28" t="s">
        <v>134</v>
      </c>
      <c r="D28" s="70">
        <v>271</v>
      </c>
      <c r="E28" s="70"/>
      <c r="F28" s="70">
        <v>305</v>
      </c>
      <c r="G28" s="29"/>
    </row>
    <row r="29" spans="3:7" ht="12.75">
      <c r="C29" t="s">
        <v>135</v>
      </c>
      <c r="D29" s="70">
        <v>8929</v>
      </c>
      <c r="E29" s="70"/>
      <c r="F29" s="70">
        <f>8835+3046</f>
        <v>11881</v>
      </c>
      <c r="G29" s="29"/>
    </row>
    <row r="30" spans="4:7" ht="12.75">
      <c r="D30" s="72">
        <f>SUM(D24:D29)</f>
        <v>21960</v>
      </c>
      <c r="E30" s="70"/>
      <c r="F30" s="72">
        <f>SUM(F24:F29)</f>
        <v>22787</v>
      </c>
      <c r="G30" s="29"/>
    </row>
    <row r="31" spans="4:7" ht="13.5" thickBot="1">
      <c r="D31" s="73"/>
      <c r="E31" s="70"/>
      <c r="F31" s="73"/>
      <c r="G31" s="29"/>
    </row>
    <row r="32" spans="2:7" ht="13.5" thickBot="1">
      <c r="B32" s="6" t="s">
        <v>136</v>
      </c>
      <c r="D32" s="74">
        <f>+D22+D30</f>
        <v>60809</v>
      </c>
      <c r="E32" s="75"/>
      <c r="F32" s="74">
        <f>+F22+F30</f>
        <v>61894</v>
      </c>
      <c r="G32" s="29"/>
    </row>
    <row r="33" spans="4:7" ht="12.75">
      <c r="D33" s="76"/>
      <c r="E33" s="76"/>
      <c r="F33" s="76"/>
      <c r="G33" s="29"/>
    </row>
    <row r="34" spans="4:7" ht="12.75">
      <c r="D34" s="76"/>
      <c r="E34" s="76"/>
      <c r="F34" s="76"/>
      <c r="G34" s="29"/>
    </row>
    <row r="35" spans="2:7" ht="12.75">
      <c r="B35" s="6" t="s">
        <v>137</v>
      </c>
      <c r="D35" s="76"/>
      <c r="E35" s="76"/>
      <c r="F35" s="76"/>
      <c r="G35" s="29"/>
    </row>
    <row r="36" spans="4:7" ht="12.75">
      <c r="D36" s="76"/>
      <c r="E36" s="76"/>
      <c r="F36" s="76"/>
      <c r="G36" s="29"/>
    </row>
    <row r="37" spans="3:7" ht="12.75">
      <c r="C37" s="6" t="s">
        <v>138</v>
      </c>
      <c r="D37" s="76"/>
      <c r="E37" s="76"/>
      <c r="F37" s="77"/>
      <c r="G37" s="29"/>
    </row>
    <row r="38" spans="2:7" ht="12.75">
      <c r="B38" t="s">
        <v>139</v>
      </c>
      <c r="C38" t="s">
        <v>140</v>
      </c>
      <c r="D38" s="76">
        <v>40612</v>
      </c>
      <c r="E38" s="76"/>
      <c r="F38" s="76">
        <v>40612</v>
      </c>
      <c r="G38" s="29"/>
    </row>
    <row r="39" spans="3:7" ht="12.75">
      <c r="C39" t="s">
        <v>166</v>
      </c>
      <c r="D39" s="78">
        <v>-2473</v>
      </c>
      <c r="E39" s="76"/>
      <c r="F39" s="76">
        <v>-1135</v>
      </c>
      <c r="G39" s="29"/>
    </row>
    <row r="40" spans="2:7" ht="12.75">
      <c r="B40" t="s">
        <v>141</v>
      </c>
      <c r="C40" t="s">
        <v>142</v>
      </c>
      <c r="D40" s="76">
        <v>252</v>
      </c>
      <c r="E40" s="76"/>
      <c r="F40" s="76">
        <v>252</v>
      </c>
      <c r="G40" s="29"/>
    </row>
    <row r="41" spans="2:7" ht="12.75">
      <c r="B41" t="s">
        <v>143</v>
      </c>
      <c r="C41" t="s">
        <v>144</v>
      </c>
      <c r="D41" s="76">
        <v>1560</v>
      </c>
      <c r="E41" s="76"/>
      <c r="F41" s="76">
        <f>1531</f>
        <v>1531</v>
      </c>
      <c r="G41" s="29"/>
    </row>
    <row r="42" spans="2:7" ht="12.75">
      <c r="B42" t="s">
        <v>145</v>
      </c>
      <c r="C42" t="s">
        <v>146</v>
      </c>
      <c r="D42" s="76">
        <v>203</v>
      </c>
      <c r="E42" s="76"/>
      <c r="F42" s="76">
        <f>232</f>
        <v>232</v>
      </c>
      <c r="G42" s="29"/>
    </row>
    <row r="43" spans="2:7" ht="12.75">
      <c r="B43" t="s">
        <v>147</v>
      </c>
      <c r="C43" t="s">
        <v>148</v>
      </c>
      <c r="D43" s="79">
        <v>9820</v>
      </c>
      <c r="E43" s="76"/>
      <c r="F43" s="79">
        <v>8995</v>
      </c>
      <c r="G43" s="29"/>
    </row>
    <row r="44" spans="4:7" ht="12.75">
      <c r="D44" s="76">
        <f>SUM(D38:D43)</f>
        <v>49974</v>
      </c>
      <c r="E44" s="76"/>
      <c r="F44" s="76">
        <f>SUM(F38:F43)</f>
        <v>50487</v>
      </c>
      <c r="G44" s="29"/>
    </row>
    <row r="45" spans="3:7" ht="12.75">
      <c r="C45" t="s">
        <v>149</v>
      </c>
      <c r="D45" s="76">
        <v>421</v>
      </c>
      <c r="E45" s="76"/>
      <c r="F45" s="76">
        <v>501</v>
      </c>
      <c r="G45" s="29"/>
    </row>
    <row r="46" spans="2:7" ht="12.75">
      <c r="B46" s="6" t="s">
        <v>150</v>
      </c>
      <c r="D46" s="80">
        <f>+D44+D45</f>
        <v>50395</v>
      </c>
      <c r="E46" s="76"/>
      <c r="F46" s="80">
        <f>+F44+F45</f>
        <v>50988</v>
      </c>
      <c r="G46" s="29"/>
    </row>
    <row r="47" spans="4:7" ht="12.75">
      <c r="D47" s="76"/>
      <c r="E47" s="76"/>
      <c r="F47" s="77"/>
      <c r="G47" s="29"/>
    </row>
    <row r="48" spans="2:7" ht="12.75">
      <c r="B48" s="6" t="s">
        <v>151</v>
      </c>
      <c r="D48" s="76"/>
      <c r="E48" s="76"/>
      <c r="F48" s="77"/>
      <c r="G48" s="29"/>
    </row>
    <row r="49" spans="3:7" ht="12.75">
      <c r="C49" t="s">
        <v>152</v>
      </c>
      <c r="D49" s="76">
        <v>2419</v>
      </c>
      <c r="E49" s="76"/>
      <c r="F49" s="76">
        <f>50+2726+3</f>
        <v>2779</v>
      </c>
      <c r="G49" s="29"/>
    </row>
    <row r="50" spans="3:7" ht="12.75">
      <c r="C50" t="s">
        <v>153</v>
      </c>
      <c r="D50" s="76">
        <v>4</v>
      </c>
      <c r="E50" s="76"/>
      <c r="F50" s="76">
        <v>11</v>
      </c>
      <c r="G50" s="29"/>
    </row>
    <row r="51" spans="2:7" ht="12.75">
      <c r="B51" t="s">
        <v>154</v>
      </c>
      <c r="C51" t="s">
        <v>155</v>
      </c>
      <c r="D51" s="76">
        <v>2575</v>
      </c>
      <c r="E51" s="76"/>
      <c r="F51" s="76">
        <v>2575</v>
      </c>
      <c r="G51" s="29"/>
    </row>
    <row r="52" spans="4:7" ht="12.75">
      <c r="D52" s="80">
        <f>SUM(D49:D51)</f>
        <v>4998</v>
      </c>
      <c r="E52" s="76"/>
      <c r="F52" s="80">
        <f>SUM(F49:F51)</f>
        <v>5365</v>
      </c>
      <c r="G52" s="29"/>
    </row>
    <row r="53" spans="4:7" ht="12.75">
      <c r="D53" s="76"/>
      <c r="E53" s="76"/>
      <c r="F53" s="76"/>
      <c r="G53" s="29"/>
    </row>
    <row r="54" spans="2:7" ht="12.75">
      <c r="B54" s="6" t="s">
        <v>156</v>
      </c>
      <c r="D54" s="76"/>
      <c r="E54" s="76"/>
      <c r="F54" s="77"/>
      <c r="G54" s="29"/>
    </row>
    <row r="55" spans="3:7" ht="12.75">
      <c r="C55" t="s">
        <v>157</v>
      </c>
      <c r="D55" s="76">
        <v>745</v>
      </c>
      <c r="E55" s="76"/>
      <c r="F55" s="76">
        <f>776+217</f>
        <v>993</v>
      </c>
      <c r="G55" s="29"/>
    </row>
    <row r="56" spans="3:7" ht="12.75">
      <c r="C56" t="s">
        <v>158</v>
      </c>
      <c r="D56" s="76">
        <v>1388</v>
      </c>
      <c r="E56" s="76"/>
      <c r="F56" s="76">
        <f>1393+147</f>
        <v>1540</v>
      </c>
      <c r="G56" s="29"/>
    </row>
    <row r="57" spans="3:7" ht="12.75">
      <c r="C57" t="s">
        <v>159</v>
      </c>
      <c r="D57" s="76">
        <v>2749</v>
      </c>
      <c r="E57" s="76"/>
      <c r="F57" s="76">
        <f>3017-131</f>
        <v>2886</v>
      </c>
      <c r="G57" s="29"/>
    </row>
    <row r="58" spans="3:7" ht="12.75">
      <c r="C58" t="s">
        <v>165</v>
      </c>
      <c r="D58" s="76">
        <v>534</v>
      </c>
      <c r="E58" s="76"/>
      <c r="F58" s="76">
        <v>122</v>
      </c>
      <c r="G58" s="29"/>
    </row>
    <row r="59" spans="4:7" ht="12.75">
      <c r="D59" s="80">
        <f>SUM(D55:D58)</f>
        <v>5416</v>
      </c>
      <c r="E59" s="76"/>
      <c r="F59" s="80">
        <f>SUM(F55:F58)</f>
        <v>5541</v>
      </c>
      <c r="G59" s="29"/>
    </row>
    <row r="60" spans="4:7" ht="13.5" thickBot="1">
      <c r="D60" s="81"/>
      <c r="E60" s="81"/>
      <c r="F60" s="81"/>
      <c r="G60" s="29"/>
    </row>
    <row r="61" spans="2:7" ht="13.5" thickBot="1">
      <c r="B61" s="6" t="s">
        <v>160</v>
      </c>
      <c r="D61" s="83">
        <f>D46+D52+D59</f>
        <v>60809</v>
      </c>
      <c r="E61" s="84"/>
      <c r="F61" s="83">
        <f>F46+F52+F59</f>
        <v>61894</v>
      </c>
      <c r="G61" s="29"/>
    </row>
    <row r="62" spans="4:7" ht="12.75">
      <c r="D62" s="81"/>
      <c r="E62" s="81"/>
      <c r="F62" s="81"/>
      <c r="G62" s="29"/>
    </row>
    <row r="63" spans="2:7" ht="12.75">
      <c r="B63" s="6" t="s">
        <v>163</v>
      </c>
      <c r="C63" s="6"/>
      <c r="D63" s="82">
        <f>D44/D38</f>
        <v>1.2305229981286319</v>
      </c>
      <c r="E63" s="82"/>
      <c r="F63" s="82">
        <f>F44/F38</f>
        <v>1.2431547325913523</v>
      </c>
      <c r="G63" s="29"/>
    </row>
    <row r="64" spans="4:7" ht="12.75">
      <c r="D64" s="59"/>
      <c r="E64" s="59"/>
      <c r="F64" s="59"/>
      <c r="G64" s="29"/>
    </row>
    <row r="66" ht="12.75">
      <c r="B66" t="s">
        <v>161</v>
      </c>
    </row>
    <row r="67" ht="12.75">
      <c r="B67" t="s">
        <v>175</v>
      </c>
    </row>
    <row r="68" ht="12.75">
      <c r="B68" t="s">
        <v>162</v>
      </c>
    </row>
  </sheetData>
  <printOptions/>
  <pageMargins left="1.25" right="0.25" top="1" bottom="0.5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56"/>
  <sheetViews>
    <sheetView workbookViewId="0" topLeftCell="A1">
      <selection activeCell="B10" sqref="B10"/>
    </sheetView>
  </sheetViews>
  <sheetFormatPr defaultColWidth="9.140625" defaultRowHeight="12.75"/>
  <cols>
    <col min="1" max="1" width="59.421875" style="0" customWidth="1"/>
    <col min="2" max="2" width="13.00390625" style="0" customWidth="1"/>
    <col min="3" max="3" width="13.421875" style="0" customWidth="1"/>
  </cols>
  <sheetData>
    <row r="1" ht="15">
      <c r="A1" s="25" t="s">
        <v>0</v>
      </c>
    </row>
    <row r="2" ht="15">
      <c r="A2" s="25" t="s">
        <v>8</v>
      </c>
    </row>
    <row r="3" ht="15">
      <c r="A3" s="26"/>
    </row>
    <row r="4" ht="15">
      <c r="A4" s="27" t="s">
        <v>57</v>
      </c>
    </row>
    <row r="5" ht="15">
      <c r="A5" s="28" t="s">
        <v>183</v>
      </c>
    </row>
    <row r="7" spans="2:3" ht="12.75">
      <c r="B7" s="6">
        <v>2008</v>
      </c>
      <c r="C7" s="6">
        <v>2007</v>
      </c>
    </row>
    <row r="8" spans="2:3" ht="12.75">
      <c r="B8" s="6" t="s">
        <v>185</v>
      </c>
      <c r="C8" s="6" t="s">
        <v>185</v>
      </c>
    </row>
    <row r="9" spans="2:3" ht="12.75">
      <c r="B9" s="6" t="s">
        <v>58</v>
      </c>
      <c r="C9" s="6" t="s">
        <v>58</v>
      </c>
    </row>
    <row r="10" spans="2:3" ht="15">
      <c r="B10" s="66">
        <v>39568</v>
      </c>
      <c r="C10" s="67">
        <f>+B10</f>
        <v>39568</v>
      </c>
    </row>
    <row r="11" spans="2:3" ht="12.75">
      <c r="B11" s="6" t="s">
        <v>59</v>
      </c>
      <c r="C11" s="6" t="s">
        <v>59</v>
      </c>
    </row>
    <row r="13" ht="12.75">
      <c r="A13" s="6" t="s">
        <v>60</v>
      </c>
    </row>
    <row r="14" spans="1:3" ht="12.75">
      <c r="A14" s="6" t="s">
        <v>61</v>
      </c>
      <c r="B14" s="32">
        <v>2319.84034</v>
      </c>
      <c r="C14" s="32">
        <v>520.87131</v>
      </c>
    </row>
    <row r="15" spans="1:3" ht="12.75">
      <c r="A15" s="6" t="s">
        <v>62</v>
      </c>
      <c r="B15" s="29"/>
      <c r="C15" s="29"/>
    </row>
    <row r="16" spans="2:3" ht="12.75">
      <c r="B16" s="29"/>
      <c r="C16" s="29"/>
    </row>
    <row r="17" spans="1:3" ht="12.75">
      <c r="A17" t="s">
        <v>63</v>
      </c>
      <c r="B17" s="29">
        <v>-165.03426</v>
      </c>
      <c r="C17" s="29">
        <v>-7.464</v>
      </c>
    </row>
    <row r="18" spans="1:3" ht="12.75">
      <c r="A18" t="s">
        <v>64</v>
      </c>
      <c r="B18" s="29">
        <v>1539</v>
      </c>
      <c r="C18" s="29">
        <v>1850.49579</v>
      </c>
    </row>
    <row r="19" spans="2:3" ht="12.75">
      <c r="B19" s="24"/>
      <c r="C19" s="24"/>
    </row>
    <row r="20" spans="1:3" ht="12.75">
      <c r="A20" t="s">
        <v>65</v>
      </c>
      <c r="B20" s="32">
        <v>3694</v>
      </c>
      <c r="C20" s="32">
        <v>2363.9031</v>
      </c>
    </row>
    <row r="21" spans="1:3" ht="12.75">
      <c r="A21" t="s">
        <v>48</v>
      </c>
      <c r="B21" s="29"/>
      <c r="C21" s="29"/>
    </row>
    <row r="22" spans="1:3" ht="12.75">
      <c r="A22" t="s">
        <v>66</v>
      </c>
      <c r="B22" s="29"/>
      <c r="C22" s="29"/>
    </row>
    <row r="23" spans="1:3" ht="12.75">
      <c r="A23" t="s">
        <v>67</v>
      </c>
      <c r="B23" s="29">
        <v>-2162.710999999999</v>
      </c>
      <c r="C23" s="29">
        <v>-628.8545700000001</v>
      </c>
    </row>
    <row r="24" spans="1:3" ht="12.75">
      <c r="A24" t="s">
        <v>68</v>
      </c>
      <c r="B24" s="29">
        <v>-288.92491999999993</v>
      </c>
      <c r="C24" s="29">
        <v>384.82525999999984</v>
      </c>
    </row>
    <row r="25" spans="1:3" ht="12.75">
      <c r="A25" t="s">
        <v>69</v>
      </c>
      <c r="B25" s="29">
        <v>107</v>
      </c>
      <c r="C25" s="29">
        <v>161.49552</v>
      </c>
    </row>
    <row r="26" spans="1:3" ht="12.75">
      <c r="A26" t="s">
        <v>70</v>
      </c>
      <c r="B26" s="29">
        <v>-113.11012000000001</v>
      </c>
      <c r="C26" s="29">
        <v>-180.455</v>
      </c>
    </row>
    <row r="27" spans="1:3" ht="12.75">
      <c r="A27" t="s">
        <v>71</v>
      </c>
      <c r="B27" s="29">
        <v>0</v>
      </c>
      <c r="C27" s="29">
        <v>0</v>
      </c>
    </row>
    <row r="28" spans="1:3" ht="13.5" thickBot="1">
      <c r="A28" s="6" t="s">
        <v>72</v>
      </c>
      <c r="B28" s="33">
        <v>1236</v>
      </c>
      <c r="C28" s="33">
        <v>2100.9143099999997</v>
      </c>
    </row>
    <row r="29" spans="2:3" ht="12.75">
      <c r="B29" s="29"/>
      <c r="C29" s="29"/>
    </row>
    <row r="30" spans="1:3" ht="12.75">
      <c r="A30" s="6" t="s">
        <v>73</v>
      </c>
      <c r="B30" s="29"/>
      <c r="C30" s="29"/>
    </row>
    <row r="31" spans="1:3" ht="12.75">
      <c r="A31" t="s">
        <v>74</v>
      </c>
      <c r="B31" s="29">
        <v>188.52812</v>
      </c>
      <c r="C31" s="29">
        <v>21.66</v>
      </c>
    </row>
    <row r="32" spans="1:3" ht="12.75">
      <c r="A32" t="s">
        <v>75</v>
      </c>
      <c r="B32" s="29">
        <v>-1442.8598100000002</v>
      </c>
      <c r="C32" s="29">
        <v>-470.33151000000004</v>
      </c>
    </row>
    <row r="33" spans="2:3" ht="13.5" thickBot="1">
      <c r="B33" s="33">
        <v>-1254.3316900000002</v>
      </c>
      <c r="C33" s="33">
        <v>-448.67151</v>
      </c>
    </row>
    <row r="34" spans="2:3" ht="12.75">
      <c r="B34" s="29"/>
      <c r="C34" s="29"/>
    </row>
    <row r="35" spans="1:3" ht="12.75">
      <c r="A35" t="s">
        <v>76</v>
      </c>
      <c r="B35" s="29"/>
      <c r="C35" s="29"/>
    </row>
    <row r="36" spans="1:3" ht="12.75">
      <c r="A36" t="s">
        <v>77</v>
      </c>
      <c r="B36" s="29">
        <v>0</v>
      </c>
      <c r="C36" s="29">
        <v>0</v>
      </c>
    </row>
    <row r="37" spans="1:3" ht="12.75">
      <c r="A37" t="s">
        <v>78</v>
      </c>
      <c r="B37" s="29">
        <v>0</v>
      </c>
      <c r="C37" s="29">
        <v>0</v>
      </c>
    </row>
    <row r="38" spans="1:3" ht="12.75">
      <c r="A38" t="s">
        <v>167</v>
      </c>
      <c r="B38" s="29">
        <v>-1338.0278600000001</v>
      </c>
      <c r="C38" s="29">
        <v>-4.25704</v>
      </c>
    </row>
    <row r="39" spans="1:3" ht="12.75">
      <c r="A39" t="s">
        <v>79</v>
      </c>
      <c r="B39" s="29">
        <v>0</v>
      </c>
      <c r="C39" s="29">
        <v>0</v>
      </c>
    </row>
    <row r="40" spans="1:3" ht="12.75">
      <c r="A40" t="s">
        <v>80</v>
      </c>
      <c r="B40" s="29">
        <v>-941.1187</v>
      </c>
      <c r="C40" s="29">
        <v>-1015.3011899999999</v>
      </c>
    </row>
    <row r="41" spans="1:3" ht="12.75">
      <c r="A41" t="s">
        <v>71</v>
      </c>
      <c r="B41" s="29">
        <v>-467.89277</v>
      </c>
      <c r="C41" s="29">
        <v>-422.1653500000002</v>
      </c>
    </row>
    <row r="42" spans="2:3" ht="12.75">
      <c r="B42" s="29"/>
      <c r="C42" s="29"/>
    </row>
    <row r="43" spans="1:3" ht="13.5" thickBot="1">
      <c r="A43" s="6" t="s">
        <v>81</v>
      </c>
      <c r="B43" s="31">
        <v>-2747.03933</v>
      </c>
      <c r="C43" s="31">
        <v>-1441.72358</v>
      </c>
    </row>
    <row r="44" spans="2:3" ht="12.75">
      <c r="B44" s="29"/>
      <c r="C44" s="29"/>
    </row>
    <row r="45" spans="1:3" ht="12.75">
      <c r="A45" s="6" t="s">
        <v>82</v>
      </c>
      <c r="B45" s="29">
        <v>-8</v>
      </c>
      <c r="C45" s="29">
        <v>-55.90357</v>
      </c>
    </row>
    <row r="46" spans="1:3" ht="12.75">
      <c r="A46" s="6"/>
      <c r="B46" s="29"/>
      <c r="C46" s="29"/>
    </row>
    <row r="47" spans="1:3" ht="12.75">
      <c r="A47" s="6" t="s">
        <v>83</v>
      </c>
      <c r="B47" s="29">
        <v>-2774</v>
      </c>
      <c r="C47" s="29">
        <v>154.61564999999945</v>
      </c>
    </row>
    <row r="48" spans="2:3" ht="12.75">
      <c r="B48" s="29"/>
      <c r="C48" s="29"/>
    </row>
    <row r="49" spans="2:3" ht="12.75">
      <c r="B49" s="29"/>
      <c r="C49" s="29"/>
    </row>
    <row r="50" spans="1:3" ht="12.75">
      <c r="A50" t="s">
        <v>84</v>
      </c>
      <c r="B50" s="29">
        <v>11702</v>
      </c>
      <c r="C50" s="29">
        <v>10701.611770000001</v>
      </c>
    </row>
    <row r="51" spans="2:3" ht="12.75">
      <c r="B51" s="29"/>
      <c r="C51" s="29"/>
    </row>
    <row r="52" spans="1:3" ht="13.5" thickBot="1">
      <c r="A52" s="6" t="s">
        <v>85</v>
      </c>
      <c r="B52" s="31">
        <v>8929</v>
      </c>
      <c r="C52" s="31">
        <v>10856.227420000001</v>
      </c>
    </row>
    <row r="53" spans="2:3" ht="12.75">
      <c r="B53" s="30"/>
      <c r="C53" s="30"/>
    </row>
    <row r="55" ht="12.75">
      <c r="A55" t="s">
        <v>86</v>
      </c>
    </row>
    <row r="56" ht="12.75">
      <c r="A56" t="s">
        <v>176</v>
      </c>
    </row>
  </sheetData>
  <printOptions/>
  <pageMargins left="1.25" right="0.2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44"/>
  <sheetViews>
    <sheetView workbookViewId="0" topLeftCell="A1">
      <selection activeCell="K25" sqref="K25"/>
    </sheetView>
  </sheetViews>
  <sheetFormatPr defaultColWidth="9.140625" defaultRowHeight="12.75"/>
  <cols>
    <col min="1" max="1" width="27.28125" style="0" customWidth="1"/>
    <col min="2" max="2" width="5.421875" style="0" customWidth="1"/>
    <col min="3" max="3" width="9.421875" style="0" customWidth="1"/>
    <col min="5" max="5" width="13.00390625" style="0" customWidth="1"/>
    <col min="6" max="6" width="11.7109375" style="0" customWidth="1"/>
    <col min="7" max="7" width="10.28125" style="0" customWidth="1"/>
    <col min="8" max="8" width="9.8515625" style="0" customWidth="1"/>
    <col min="9" max="9" width="9.57421875" style="0" customWidth="1"/>
    <col min="10" max="10" width="9.8515625" style="0" customWidth="1"/>
    <col min="11" max="11" width="10.140625" style="0" customWidth="1"/>
  </cols>
  <sheetData>
    <row r="1" spans="1:12" ht="15">
      <c r="A1" s="34" t="s">
        <v>0</v>
      </c>
      <c r="B1" s="35"/>
      <c r="C1" s="36"/>
      <c r="D1" s="36"/>
      <c r="E1" s="36"/>
      <c r="F1" s="36"/>
      <c r="G1" s="36"/>
      <c r="H1" s="36"/>
      <c r="I1" s="34"/>
      <c r="K1" s="37"/>
      <c r="L1" s="38"/>
    </row>
    <row r="2" spans="1:12" ht="15">
      <c r="A2" s="34" t="s">
        <v>8</v>
      </c>
      <c r="B2" s="35"/>
      <c r="C2" s="36"/>
      <c r="D2" s="36"/>
      <c r="E2" s="36"/>
      <c r="F2" s="36"/>
      <c r="G2" s="36"/>
      <c r="H2" s="36"/>
      <c r="I2" s="34"/>
      <c r="K2" s="37"/>
      <c r="L2" s="38"/>
    </row>
    <row r="3" spans="1:12" ht="15">
      <c r="A3" s="34"/>
      <c r="B3" s="35"/>
      <c r="C3" s="36"/>
      <c r="D3" s="36"/>
      <c r="E3" s="36"/>
      <c r="F3" s="36"/>
      <c r="G3" s="36"/>
      <c r="H3" s="36"/>
      <c r="I3" s="34"/>
      <c r="K3" s="37"/>
      <c r="L3" s="38"/>
    </row>
    <row r="4" spans="1:12" ht="15">
      <c r="A4" s="34" t="s">
        <v>87</v>
      </c>
      <c r="B4" s="35"/>
      <c r="C4" s="36"/>
      <c r="D4" s="36"/>
      <c r="E4" s="36"/>
      <c r="F4" s="36"/>
      <c r="G4" s="36"/>
      <c r="H4" s="36"/>
      <c r="I4" s="34"/>
      <c r="K4" s="37"/>
      <c r="L4" s="38"/>
    </row>
    <row r="5" spans="1:12" ht="15">
      <c r="A5" s="34" t="s">
        <v>186</v>
      </c>
      <c r="B5" s="35"/>
      <c r="C5" s="36"/>
      <c r="D5" s="36"/>
      <c r="E5" s="36"/>
      <c r="F5" s="36"/>
      <c r="G5" s="36"/>
      <c r="H5" s="36"/>
      <c r="I5" s="34"/>
      <c r="K5" s="37"/>
      <c r="L5" s="38"/>
    </row>
    <row r="6" spans="1:12" ht="15">
      <c r="A6" s="36"/>
      <c r="B6" s="35"/>
      <c r="C6" s="36"/>
      <c r="D6" s="36"/>
      <c r="E6" s="36"/>
      <c r="F6" s="36"/>
      <c r="G6" s="36"/>
      <c r="H6" s="36"/>
      <c r="I6" s="34"/>
      <c r="K6" s="37"/>
      <c r="L6" s="38"/>
    </row>
    <row r="7" spans="1:12" ht="15">
      <c r="A7" s="36"/>
      <c r="B7" s="35"/>
      <c r="C7" s="36"/>
      <c r="D7" s="36"/>
      <c r="E7" s="36"/>
      <c r="F7" s="36"/>
      <c r="G7" s="36"/>
      <c r="H7" s="36"/>
      <c r="I7" s="34"/>
      <c r="K7" s="37"/>
      <c r="L7" s="38"/>
    </row>
    <row r="8" spans="1:12" ht="15">
      <c r="A8" s="36"/>
      <c r="B8" s="35"/>
      <c r="C8" s="85" t="s">
        <v>104</v>
      </c>
      <c r="D8" s="85"/>
      <c r="E8" s="85"/>
      <c r="F8" s="85"/>
      <c r="G8" s="85"/>
      <c r="H8" s="85"/>
      <c r="I8" s="85"/>
      <c r="J8" s="86" t="s">
        <v>24</v>
      </c>
      <c r="K8" s="86" t="s">
        <v>88</v>
      </c>
      <c r="L8" s="38"/>
    </row>
    <row r="9" spans="1:12" ht="15">
      <c r="A9" s="36"/>
      <c r="B9" s="35"/>
      <c r="C9" s="40"/>
      <c r="D9" s="87" t="s">
        <v>170</v>
      </c>
      <c r="E9" s="87"/>
      <c r="F9" s="87"/>
      <c r="G9" s="53" t="s">
        <v>169</v>
      </c>
      <c r="I9" s="53"/>
      <c r="J9" s="86"/>
      <c r="K9" s="86"/>
      <c r="L9" s="38"/>
    </row>
    <row r="10" spans="1:12" ht="15">
      <c r="A10" s="36"/>
      <c r="B10" s="35"/>
      <c r="C10" s="40" t="s">
        <v>89</v>
      </c>
      <c r="D10" s="40" t="s">
        <v>89</v>
      </c>
      <c r="E10" s="40" t="s">
        <v>90</v>
      </c>
      <c r="F10" s="40" t="s">
        <v>91</v>
      </c>
      <c r="G10" s="40" t="s">
        <v>96</v>
      </c>
      <c r="H10" s="40" t="s">
        <v>168</v>
      </c>
      <c r="I10" s="40"/>
      <c r="J10" s="86"/>
      <c r="K10" s="86"/>
      <c r="L10" s="38"/>
    </row>
    <row r="11" spans="1:12" ht="15">
      <c r="A11" s="36"/>
      <c r="B11" s="35"/>
      <c r="C11" s="40" t="s">
        <v>92</v>
      </c>
      <c r="D11" s="40" t="s">
        <v>93</v>
      </c>
      <c r="E11" s="40" t="s">
        <v>94</v>
      </c>
      <c r="F11" s="40" t="s">
        <v>95</v>
      </c>
      <c r="G11" s="40" t="s">
        <v>99</v>
      </c>
      <c r="H11" s="40" t="s">
        <v>89</v>
      </c>
      <c r="I11" s="40" t="s">
        <v>97</v>
      </c>
      <c r="J11" s="86"/>
      <c r="K11" s="86"/>
      <c r="L11" s="38"/>
    </row>
    <row r="12" spans="1:12" ht="15">
      <c r="A12" s="36"/>
      <c r="B12" s="35"/>
      <c r="C12" s="40"/>
      <c r="D12" s="40"/>
      <c r="E12" s="40"/>
      <c r="F12" s="40" t="s">
        <v>98</v>
      </c>
      <c r="H12" s="40"/>
      <c r="I12" s="40"/>
      <c r="J12" s="86"/>
      <c r="K12" s="86"/>
      <c r="L12" s="38"/>
    </row>
    <row r="13" spans="1:12" ht="15">
      <c r="A13" s="36"/>
      <c r="B13" s="35"/>
      <c r="C13" s="41" t="s">
        <v>59</v>
      </c>
      <c r="D13" s="41" t="s">
        <v>59</v>
      </c>
      <c r="E13" s="41" t="s">
        <v>59</v>
      </c>
      <c r="F13" s="41" t="s">
        <v>59</v>
      </c>
      <c r="G13" s="41" t="s">
        <v>59</v>
      </c>
      <c r="H13" s="41" t="s">
        <v>59</v>
      </c>
      <c r="I13" s="41" t="s">
        <v>59</v>
      </c>
      <c r="J13" s="41" t="s">
        <v>59</v>
      </c>
      <c r="K13" s="41" t="s">
        <v>59</v>
      </c>
      <c r="L13" s="38"/>
    </row>
    <row r="14" spans="1:12" ht="15">
      <c r="A14" s="36"/>
      <c r="B14" s="35"/>
      <c r="C14" s="42"/>
      <c r="D14" s="42"/>
      <c r="E14" s="42"/>
      <c r="F14" s="42"/>
      <c r="G14" s="42"/>
      <c r="H14" s="42"/>
      <c r="I14" s="40"/>
      <c r="J14" s="43"/>
      <c r="K14" s="44"/>
      <c r="L14" s="38"/>
    </row>
    <row r="15" spans="1:12" ht="15">
      <c r="A15" s="34" t="s">
        <v>187</v>
      </c>
      <c r="B15" s="35"/>
      <c r="C15" s="42"/>
      <c r="D15" s="42"/>
      <c r="E15" s="42"/>
      <c r="F15" s="42"/>
      <c r="G15" s="42"/>
      <c r="H15" s="42"/>
      <c r="I15" s="40"/>
      <c r="J15" s="43"/>
      <c r="K15" s="44"/>
      <c r="L15" s="38"/>
    </row>
    <row r="16" spans="1:12" ht="15">
      <c r="A16" s="34" t="s">
        <v>188</v>
      </c>
      <c r="B16" s="39">
        <v>2008</v>
      </c>
      <c r="C16" s="42"/>
      <c r="D16" s="42"/>
      <c r="E16" s="42"/>
      <c r="F16" s="42"/>
      <c r="G16" s="42"/>
      <c r="H16" s="42"/>
      <c r="I16" s="40"/>
      <c r="J16" s="43"/>
      <c r="K16" s="44"/>
      <c r="L16" s="38"/>
    </row>
    <row r="17" spans="1:12" ht="15">
      <c r="A17" s="34"/>
      <c r="B17" s="35"/>
      <c r="C17" s="45"/>
      <c r="D17" s="45"/>
      <c r="E17" s="45"/>
      <c r="F17" s="45"/>
      <c r="G17" s="45"/>
      <c r="H17" s="45"/>
      <c r="I17" s="46"/>
      <c r="J17" s="42"/>
      <c r="K17" s="44"/>
      <c r="L17" s="47"/>
    </row>
    <row r="18" spans="1:12" ht="15">
      <c r="A18" s="36" t="s">
        <v>100</v>
      </c>
      <c r="B18" s="39"/>
      <c r="C18" s="48">
        <v>40612</v>
      </c>
      <c r="D18" s="48">
        <v>252</v>
      </c>
      <c r="E18" s="48">
        <v>1560</v>
      </c>
      <c r="F18" s="49">
        <v>275</v>
      </c>
      <c r="G18" s="48">
        <v>8948</v>
      </c>
      <c r="H18" s="48">
        <v>-1135</v>
      </c>
      <c r="I18" s="48">
        <f>SUM(C18:H18)</f>
        <v>50512</v>
      </c>
      <c r="J18" s="48">
        <v>470</v>
      </c>
      <c r="K18" s="49">
        <f>SUM(I18:J18)</f>
        <v>50982</v>
      </c>
      <c r="L18" s="47"/>
    </row>
    <row r="19" spans="1:12" ht="15">
      <c r="A19" s="36"/>
      <c r="B19" s="39"/>
      <c r="C19" s="48"/>
      <c r="D19" s="48"/>
      <c r="E19" s="48"/>
      <c r="F19" s="49"/>
      <c r="G19" s="48"/>
      <c r="H19" s="48"/>
      <c r="I19" s="48"/>
      <c r="J19" s="48"/>
      <c r="K19" s="49"/>
      <c r="L19" s="47"/>
    </row>
    <row r="20" spans="1:12" ht="14.25">
      <c r="A20" s="36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7"/>
    </row>
    <row r="21" spans="1:12" ht="14.25">
      <c r="A21" s="36" t="s">
        <v>101</v>
      </c>
      <c r="B21" s="51"/>
      <c r="C21" s="49">
        <v>0</v>
      </c>
      <c r="D21" s="49">
        <v>0</v>
      </c>
      <c r="E21" s="49">
        <v>0</v>
      </c>
      <c r="F21" s="49">
        <f>-275+203</f>
        <v>-72</v>
      </c>
      <c r="G21" s="49">
        <f>9900-8948-80</f>
        <v>872</v>
      </c>
      <c r="H21" s="49">
        <f>-2473+1135</f>
        <v>-1338</v>
      </c>
      <c r="I21" s="49">
        <f>SUM(C21:H21)</f>
        <v>-538</v>
      </c>
      <c r="J21" s="49">
        <f>421-470</f>
        <v>-49</v>
      </c>
      <c r="K21" s="49">
        <f>SUM(I21:J21)</f>
        <v>-587</v>
      </c>
      <c r="L21" s="49"/>
    </row>
    <row r="22" spans="1:12" ht="14.25">
      <c r="A22" s="36"/>
      <c r="B22" s="51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4.25">
      <c r="A23" s="36"/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7"/>
    </row>
    <row r="24" spans="1:12" ht="15" thickBot="1">
      <c r="A24" s="36" t="s">
        <v>102</v>
      </c>
      <c r="B24" s="50"/>
      <c r="C24" s="52">
        <f>SUM(C18:C23)</f>
        <v>40612</v>
      </c>
      <c r="D24" s="52">
        <f aca="true" t="shared" si="0" ref="D24:K24">SUM(D18:D23)</f>
        <v>252</v>
      </c>
      <c r="E24" s="52">
        <f t="shared" si="0"/>
        <v>1560</v>
      </c>
      <c r="F24" s="52">
        <f t="shared" si="0"/>
        <v>203</v>
      </c>
      <c r="G24" s="52">
        <f t="shared" si="0"/>
        <v>9820</v>
      </c>
      <c r="H24" s="52">
        <f>SUM(H18:H23)</f>
        <v>-2473</v>
      </c>
      <c r="I24" s="52">
        <f t="shared" si="0"/>
        <v>49974</v>
      </c>
      <c r="J24" s="52">
        <f t="shared" si="0"/>
        <v>421</v>
      </c>
      <c r="K24" s="52">
        <f t="shared" si="0"/>
        <v>50395</v>
      </c>
      <c r="L24" s="47"/>
    </row>
    <row r="25" spans="1:12" ht="14.25">
      <c r="A25" s="36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7"/>
    </row>
    <row r="26" spans="1:12" ht="14.25">
      <c r="A26" s="36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7"/>
    </row>
    <row r="27" spans="1:12" ht="15">
      <c r="A27" s="34" t="str">
        <f>A15</f>
        <v>6 months quarter</v>
      </c>
      <c r="B27" s="35"/>
      <c r="C27" s="48"/>
      <c r="D27" s="48"/>
      <c r="E27" s="48"/>
      <c r="F27" s="48"/>
      <c r="G27" s="48"/>
      <c r="H27" s="48"/>
      <c r="I27" s="53"/>
      <c r="J27" s="48"/>
      <c r="K27" s="54"/>
      <c r="L27" s="47"/>
    </row>
    <row r="28" spans="1:12" ht="15">
      <c r="A28" s="34" t="str">
        <f>A16</f>
        <v>ended 30 April</v>
      </c>
      <c r="B28" s="39">
        <v>2007</v>
      </c>
      <c r="C28" s="48"/>
      <c r="D28" s="48"/>
      <c r="E28" s="48"/>
      <c r="F28" s="48"/>
      <c r="G28" s="48"/>
      <c r="H28" s="48"/>
      <c r="I28" s="53"/>
      <c r="J28" s="48"/>
      <c r="K28" s="54"/>
      <c r="L28" s="47"/>
    </row>
    <row r="29" spans="1:12" ht="15">
      <c r="A29" s="34"/>
      <c r="B29" s="35"/>
      <c r="C29" s="55"/>
      <c r="D29" s="55"/>
      <c r="E29" s="55"/>
      <c r="F29" s="55"/>
      <c r="G29" s="55"/>
      <c r="H29" s="55"/>
      <c r="I29" s="56"/>
      <c r="J29" s="55"/>
      <c r="K29" s="57"/>
      <c r="L29" s="47"/>
    </row>
    <row r="30" spans="1:12" ht="14.25">
      <c r="A30" s="36" t="s">
        <v>100</v>
      </c>
      <c r="B30" s="35"/>
      <c r="C30" s="48">
        <v>40612</v>
      </c>
      <c r="D30" s="48">
        <v>252</v>
      </c>
      <c r="E30" s="48">
        <v>686</v>
      </c>
      <c r="F30" s="49">
        <v>128</v>
      </c>
      <c r="G30" s="48">
        <v>7875</v>
      </c>
      <c r="H30" s="48"/>
      <c r="I30" s="48">
        <f>SUM(C30:H30)</f>
        <v>49553</v>
      </c>
      <c r="J30" s="48">
        <v>429</v>
      </c>
      <c r="K30" s="49">
        <f>SUM(I30:J30)</f>
        <v>49982</v>
      </c>
      <c r="L30" s="47"/>
    </row>
    <row r="31" spans="1:12" ht="14.25">
      <c r="A31" s="36"/>
      <c r="B31" s="35"/>
      <c r="C31" s="48"/>
      <c r="D31" s="48"/>
      <c r="E31" s="48"/>
      <c r="F31" s="49"/>
      <c r="G31" s="48"/>
      <c r="H31" s="48"/>
      <c r="I31" s="48"/>
      <c r="J31" s="48"/>
      <c r="K31" s="49"/>
      <c r="L31" s="47"/>
    </row>
    <row r="32" spans="1:12" ht="14.25">
      <c r="A32" s="47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7"/>
    </row>
    <row r="33" spans="1:12" ht="14.25">
      <c r="A33" s="36" t="s">
        <v>101</v>
      </c>
      <c r="B33" s="51"/>
      <c r="C33" s="49">
        <v>0</v>
      </c>
      <c r="D33" s="49">
        <v>0</v>
      </c>
      <c r="E33" s="49">
        <v>0</v>
      </c>
      <c r="F33" s="49">
        <f>205-128</f>
        <v>77</v>
      </c>
      <c r="G33" s="49">
        <f>7224-7875</f>
        <v>-651</v>
      </c>
      <c r="H33" s="49">
        <v>-4</v>
      </c>
      <c r="I33" s="49">
        <f>SUM(C33:H33)</f>
        <v>-578</v>
      </c>
      <c r="J33" s="49">
        <f>413-429</f>
        <v>-16</v>
      </c>
      <c r="K33" s="49">
        <f>SUM(I33:J33)</f>
        <v>-594</v>
      </c>
      <c r="L33" s="47"/>
    </row>
    <row r="34" spans="1:12" ht="14.25">
      <c r="A34" s="36"/>
      <c r="B34" s="51"/>
      <c r="C34" s="49"/>
      <c r="D34" s="49"/>
      <c r="E34" s="49"/>
      <c r="F34" s="49"/>
      <c r="G34" s="49"/>
      <c r="H34" s="49"/>
      <c r="I34" s="49"/>
      <c r="J34" s="49"/>
      <c r="K34" s="49"/>
      <c r="L34" s="47"/>
    </row>
    <row r="35" spans="1:12" ht="14.25">
      <c r="A35" s="47"/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7"/>
    </row>
    <row r="36" spans="1:12" ht="15" thickBot="1">
      <c r="A36" s="36" t="s">
        <v>102</v>
      </c>
      <c r="B36" s="50"/>
      <c r="C36" s="52">
        <f>SUM(C30:C35)</f>
        <v>40612</v>
      </c>
      <c r="D36" s="52">
        <f aca="true" t="shared" si="1" ref="D36:K36">SUM(D30:D35)</f>
        <v>252</v>
      </c>
      <c r="E36" s="52">
        <f t="shared" si="1"/>
        <v>686</v>
      </c>
      <c r="F36" s="52">
        <f t="shared" si="1"/>
        <v>205</v>
      </c>
      <c r="G36" s="52">
        <f t="shared" si="1"/>
        <v>7224</v>
      </c>
      <c r="H36" s="52">
        <f t="shared" si="1"/>
        <v>-4</v>
      </c>
      <c r="I36" s="52">
        <f t="shared" si="1"/>
        <v>48975</v>
      </c>
      <c r="J36" s="52">
        <f t="shared" si="1"/>
        <v>413</v>
      </c>
      <c r="K36" s="52">
        <f t="shared" si="1"/>
        <v>49388</v>
      </c>
      <c r="L36" s="47"/>
    </row>
    <row r="37" spans="1:12" ht="15">
      <c r="A37" s="47"/>
      <c r="B37" s="50"/>
      <c r="C37" s="49"/>
      <c r="D37" s="49"/>
      <c r="E37" s="49"/>
      <c r="F37" s="49"/>
      <c r="G37" s="49"/>
      <c r="H37" s="49"/>
      <c r="I37" s="54"/>
      <c r="J37" s="49"/>
      <c r="K37" s="54"/>
      <c r="L37" s="47"/>
    </row>
    <row r="38" spans="1:12" ht="15">
      <c r="A38" s="47"/>
      <c r="B38" s="50"/>
      <c r="C38" s="49"/>
      <c r="D38" s="49"/>
      <c r="E38" s="49"/>
      <c r="F38" s="49"/>
      <c r="G38" s="49"/>
      <c r="H38" s="49"/>
      <c r="I38" s="54"/>
      <c r="J38" s="49"/>
      <c r="K38" s="54"/>
      <c r="L38" s="47"/>
    </row>
    <row r="39" spans="1:12" ht="15">
      <c r="A39" s="36"/>
      <c r="B39" s="35"/>
      <c r="C39" s="58"/>
      <c r="D39" s="58"/>
      <c r="E39" s="58"/>
      <c r="F39" s="58"/>
      <c r="G39" s="58"/>
      <c r="H39" s="58"/>
      <c r="I39" s="46"/>
      <c r="J39" s="36"/>
      <c r="K39" s="37"/>
      <c r="L39" s="47"/>
    </row>
    <row r="40" spans="1:12" ht="15">
      <c r="A40" s="34" t="s">
        <v>103</v>
      </c>
      <c r="B40" s="35"/>
      <c r="C40" s="36"/>
      <c r="D40" s="36"/>
      <c r="E40" s="36"/>
      <c r="F40" s="36"/>
      <c r="G40" s="36"/>
      <c r="H40" s="36"/>
      <c r="I40" s="34"/>
      <c r="J40" s="36"/>
      <c r="K40" s="37"/>
      <c r="L40" s="47"/>
    </row>
    <row r="41" spans="1:12" ht="15">
      <c r="A41" s="34" t="s">
        <v>177</v>
      </c>
      <c r="B41" s="35"/>
      <c r="C41" s="36"/>
      <c r="D41" s="36"/>
      <c r="E41" s="36"/>
      <c r="F41" s="36"/>
      <c r="G41" s="36"/>
      <c r="H41" s="36"/>
      <c r="I41" s="34"/>
      <c r="J41" s="36"/>
      <c r="K41" s="37"/>
      <c r="L41" s="47"/>
    </row>
    <row r="42" spans="1:12" ht="15">
      <c r="A42" s="47"/>
      <c r="B42" s="50"/>
      <c r="C42" s="49"/>
      <c r="D42" s="47"/>
      <c r="E42" s="47"/>
      <c r="F42" s="47"/>
      <c r="G42" s="47"/>
      <c r="H42" s="47"/>
      <c r="I42" s="37"/>
      <c r="J42" s="47"/>
      <c r="K42" s="37"/>
      <c r="L42" s="47"/>
    </row>
    <row r="43" spans="1:12" ht="15">
      <c r="A43" s="47"/>
      <c r="B43" s="50"/>
      <c r="C43" s="49"/>
      <c r="D43" s="47"/>
      <c r="E43" s="47"/>
      <c r="F43" s="47"/>
      <c r="G43" s="47"/>
      <c r="H43" s="47"/>
      <c r="I43" s="37"/>
      <c r="J43" s="47"/>
      <c r="K43" s="37"/>
      <c r="L43" s="47"/>
    </row>
    <row r="44" spans="1:12" ht="15">
      <c r="A44" s="47"/>
      <c r="B44" s="50"/>
      <c r="C44" s="49"/>
      <c r="D44" s="47"/>
      <c r="E44" s="47"/>
      <c r="F44" s="47"/>
      <c r="G44" s="47"/>
      <c r="H44" s="47"/>
      <c r="I44" s="37"/>
      <c r="J44" s="47"/>
      <c r="K44" s="37"/>
      <c r="L44" s="47"/>
    </row>
  </sheetData>
  <mergeCells count="4">
    <mergeCell ref="C8:I8"/>
    <mergeCell ref="J8:J12"/>
    <mergeCell ref="K8:K12"/>
    <mergeCell ref="D9:F9"/>
  </mergeCells>
  <printOptions/>
  <pageMargins left="1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 </cp:lastModifiedBy>
  <cp:lastPrinted>2008-06-10T03:10:58Z</cp:lastPrinted>
  <dcterms:created xsi:type="dcterms:W3CDTF">2006-09-05T07:43:47Z</dcterms:created>
  <dcterms:modified xsi:type="dcterms:W3CDTF">2008-06-24T00:02:39Z</dcterms:modified>
  <cp:category/>
  <cp:version/>
  <cp:contentType/>
  <cp:contentStatus/>
</cp:coreProperties>
</file>